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rh\crhs\A&amp;DS ALL STAFF\Service Development\Website\"/>
    </mc:Choice>
  </mc:AlternateContent>
  <xr:revisionPtr revIDLastSave="0" documentId="8_{64C7F809-F0C5-472E-B577-5F4D5CE98875}" xr6:coauthVersionLast="47" xr6:coauthVersionMax="47" xr10:uidLastSave="{00000000-0000-0000-0000-000000000000}"/>
  <workbookProtection workbookAlgorithmName="SHA-512" workbookHashValue="44XBk9ge4xgP43g8FQu5oi3WKh23p6W6l8dHFsdjO8KOVVLAqT2//l9j80A3CPAwYTc/fnZ9bIjfSZSJSk4wAA==" workbookSaltValue="VcjnsJBVf2jXtELrlXTmjg==" workbookSpinCount="100000" lockStructure="1"/>
  <bookViews>
    <workbookView xWindow="-108" yWindow="-108" windowWidth="23256" windowHeight="12576" xr2:uid="{7FE39A6F-5091-49AB-B808-C16DB79F87AE}"/>
  </bookViews>
  <sheets>
    <sheet name="Tax Invoice" sheetId="2" r:id="rId1"/>
    <sheet name="Tables Locked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C42" i="2"/>
  <c r="D32" i="2" s="1"/>
  <c r="D33" i="2" l="1"/>
  <c r="D34" i="2"/>
  <c r="D35" i="2"/>
  <c r="D36" i="2"/>
  <c r="D37" i="2"/>
  <c r="D38" i="2"/>
  <c r="D31" i="2"/>
  <c r="N4" i="3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M5" i="3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E29" i="2"/>
  <c r="E8" i="3" l="1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7" i="3"/>
  <c r="F7" i="3" s="1"/>
  <c r="E40" i="2"/>
  <c r="E39" i="2"/>
  <c r="E35" i="2" l="1"/>
  <c r="E36" i="2"/>
  <c r="E37" i="2"/>
  <c r="E34" i="2"/>
  <c r="E38" i="2"/>
  <c r="E31" i="2"/>
  <c r="E32" i="2"/>
  <c r="E33" i="2"/>
  <c r="E42" i="2" l="1"/>
  <c r="E45" i="2" s="1"/>
  <c r="E43" i="2" l="1"/>
</calcChain>
</file>

<file path=xl/sharedStrings.xml><?xml version="1.0" encoding="utf-8"?>
<sst xmlns="http://schemas.openxmlformats.org/spreadsheetml/2006/main" count="83" uniqueCount="68">
  <si>
    <t>Pharmacy name:</t>
  </si>
  <si>
    <t>Street Address:</t>
  </si>
  <si>
    <t>Suburb:</t>
  </si>
  <si>
    <t>State:</t>
  </si>
  <si>
    <t>Postcode:</t>
  </si>
  <si>
    <t>ABN:</t>
  </si>
  <si>
    <t>Contact number 1:</t>
  </si>
  <si>
    <t>Contact number 2:</t>
  </si>
  <si>
    <t>Contact person:</t>
  </si>
  <si>
    <t>Suboxone Single Strength (2mg OR 8mg)</t>
  </si>
  <si>
    <t>Suboxone Double Strength (2mg AND 8mg)</t>
  </si>
  <si>
    <t>Subutex Double Strength (combination of 2 of the three strengths)</t>
  </si>
  <si>
    <t>Subutex Triple Strength (0.4mg AND 2mg AND 8mg)</t>
  </si>
  <si>
    <t>Buvidal Weekly</t>
  </si>
  <si>
    <t>Contact email:</t>
  </si>
  <si>
    <t>Treatment period:</t>
  </si>
  <si>
    <t>Treatment period start date:</t>
  </si>
  <si>
    <t>Treatment period end date:</t>
  </si>
  <si>
    <t>adsnw@ths.tas.gov.au</t>
  </si>
  <si>
    <t>North West Tasmania</t>
  </si>
  <si>
    <t>alcohol.north@ths.tas.gov.au</t>
  </si>
  <si>
    <t>Northern Tasmania</t>
  </si>
  <si>
    <t>ads-southernareamanager@ths.tas.gov.au</t>
  </si>
  <si>
    <t>Southern Tasmania</t>
  </si>
  <si>
    <t>Need help?</t>
  </si>
  <si>
    <t>THS contact person:</t>
  </si>
  <si>
    <t>Contact number</t>
  </si>
  <si>
    <t>6166 0806</t>
  </si>
  <si>
    <t>TAX INVOICE</t>
  </si>
  <si>
    <t>Invoice date:</t>
  </si>
  <si>
    <t>Invoice number:</t>
  </si>
  <si>
    <t>To:</t>
  </si>
  <si>
    <t>Business Manager</t>
  </si>
  <si>
    <t>Alcohol &amp; Drug Services</t>
  </si>
  <si>
    <t>Tasmanian Health Service</t>
  </si>
  <si>
    <t xml:space="preserve">Description: </t>
  </si>
  <si>
    <t>Opioid pharmacotherapy incentive</t>
  </si>
  <si>
    <t>Payment Type</t>
  </si>
  <si>
    <t>Flagfall (per 28 day period)</t>
  </si>
  <si>
    <t>Plus appropriate 'Top Up' per client per 28 day period</t>
  </si>
  <si>
    <t>Methadone</t>
  </si>
  <si>
    <t>Subutex Single Strength (0.4mg OR 2mg or 8mg)</t>
  </si>
  <si>
    <t xml:space="preserve">Buvidal Monthly </t>
  </si>
  <si>
    <t>Clients</t>
  </si>
  <si>
    <t>Unit price</t>
  </si>
  <si>
    <t>Total</t>
  </si>
  <si>
    <t>Total clients dosed</t>
  </si>
  <si>
    <t>Includes GST</t>
  </si>
  <si>
    <t>Payment</t>
  </si>
  <si>
    <t>GST</t>
  </si>
  <si>
    <t>Total (inc GST)</t>
  </si>
  <si>
    <t>PLUS 10% for &gt;20 Clients</t>
  </si>
  <si>
    <t>N/A</t>
  </si>
  <si>
    <t>Total (inc GST) for &gt; 20 clients</t>
  </si>
  <si>
    <t>Tasmanian PBS S100 ODT Top Up Payment</t>
  </si>
  <si>
    <t>Proposed Rates FY 2023 - 2024</t>
  </si>
  <si>
    <t>Indexation applied to 2022 - 2023 rates = 3.5%</t>
  </si>
  <si>
    <t>Single doses</t>
  </si>
  <si>
    <t>Amount</t>
  </si>
  <si>
    <t>Treatment period</t>
  </si>
  <si>
    <t>Start date (Monday)</t>
  </si>
  <si>
    <t>End date (Sunday)</t>
  </si>
  <si>
    <t>John Monighan</t>
  </si>
  <si>
    <t>Year</t>
  </si>
  <si>
    <t>2023-24</t>
  </si>
  <si>
    <t>Email completed Invoice and supporting documentation to</t>
  </si>
  <si>
    <t>Dosing Cups (at cost, please attach receipt and enter unit price)</t>
  </si>
  <si>
    <t>Takeaway Bottles (at cost, please attach receipt and enter unit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</si>
</sst>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6" tint="0.80001220740379042"/>
        </stop>
        <stop position="1">
          <color theme="0" tint="-0.1490218817712943"/>
        </stop>
      </gradient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/>
      <protection locked="0" hidden="1"/>
    </xf>
    <xf numFmtId="0" fontId="5" fillId="3" borderId="4" xfId="0" applyFont="1" applyFill="1" applyBorder="1" applyAlignment="1" applyProtection="1">
      <alignment vertical="center"/>
      <protection hidden="1"/>
    </xf>
    <xf numFmtId="14" fontId="6" fillId="0" borderId="5" xfId="1" applyNumberFormat="1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7" fillId="2" borderId="0" xfId="1" applyFont="1" applyFill="1" applyBorder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7" fillId="2" borderId="0" xfId="1" applyFont="1" applyFill="1" applyProtection="1">
      <protection hidden="1"/>
    </xf>
    <xf numFmtId="0" fontId="7" fillId="0" borderId="0" xfId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1" fillId="0" borderId="9" xfId="0" applyFont="1" applyBorder="1" applyAlignment="1">
      <alignment vertical="top"/>
    </xf>
    <xf numFmtId="0" fontId="0" fillId="0" borderId="9" xfId="0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164" fontId="0" fillId="0" borderId="9" xfId="0" applyNumberFormat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164" fontId="0" fillId="2" borderId="0" xfId="0" applyNumberFormat="1" applyFill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vertical="top"/>
      <protection hidden="1"/>
    </xf>
    <xf numFmtId="0" fontId="1" fillId="0" borderId="9" xfId="0" applyFont="1" applyBorder="1" applyAlignment="1" applyProtection="1">
      <alignment vertical="top"/>
      <protection hidden="1"/>
    </xf>
    <xf numFmtId="164" fontId="0" fillId="0" borderId="9" xfId="0" applyNumberFormat="1" applyBorder="1" applyAlignment="1" applyProtection="1">
      <alignment horizontal="left" vertical="top"/>
      <protection hidden="1"/>
    </xf>
    <xf numFmtId="0" fontId="10" fillId="2" borderId="0" xfId="0" applyFont="1" applyFill="1" applyProtection="1">
      <protection hidden="1"/>
    </xf>
    <xf numFmtId="164" fontId="10" fillId="2" borderId="0" xfId="0" applyNumberFormat="1" applyFont="1" applyFill="1" applyAlignment="1" applyProtection="1">
      <alignment horizontal="left"/>
      <protection hidden="1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8" fillId="0" borderId="0" xfId="0" applyFont="1"/>
    <xf numFmtId="0" fontId="1" fillId="0" borderId="0" xfId="0" applyFont="1"/>
    <xf numFmtId="0" fontId="1" fillId="4" borderId="0" xfId="0" applyFont="1" applyFill="1" applyProtection="1">
      <protection hidden="1"/>
    </xf>
    <xf numFmtId="1" fontId="1" fillId="4" borderId="0" xfId="0" applyNumberFormat="1" applyFont="1" applyFill="1" applyProtection="1">
      <protection hidden="1"/>
    </xf>
    <xf numFmtId="14" fontId="1" fillId="4" borderId="0" xfId="0" applyNumberFormat="1" applyFont="1" applyFill="1" applyAlignment="1" applyProtection="1">
      <alignment wrapText="1"/>
      <protection hidden="1"/>
    </xf>
    <xf numFmtId="14" fontId="0" fillId="4" borderId="0" xfId="0" applyNumberFormat="1" applyFill="1"/>
    <xf numFmtId="0" fontId="0" fillId="4" borderId="0" xfId="0" applyFill="1"/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7" fillId="0" borderId="7" xfId="1" applyFont="1" applyFill="1" applyBorder="1" applyAlignment="1" applyProtection="1">
      <alignment horizontal="left"/>
      <protection hidden="1"/>
    </xf>
    <xf numFmtId="0" fontId="0" fillId="0" borderId="0" xfId="0" applyProtection="1"/>
    <xf numFmtId="164" fontId="0" fillId="0" borderId="9" xfId="0" applyNumberFormat="1" applyBorder="1" applyAlignment="1" applyProtection="1">
      <alignment horizontal="left" vertical="top" wrapText="1"/>
      <protection locked="0" hidden="1"/>
    </xf>
    <xf numFmtId="3" fontId="0" fillId="0" borderId="9" xfId="0" applyNumberFormat="1" applyBorder="1" applyAlignment="1" applyProtection="1">
      <alignment vertical="top"/>
      <protection hidden="1"/>
    </xf>
    <xf numFmtId="14" fontId="6" fillId="0" borderId="7" xfId="1" applyNumberFormat="1" applyFont="1" applyFill="1" applyBorder="1" applyAlignment="1" applyProtection="1">
      <alignment horizontal="left" vertical="center"/>
      <protection hidden="1"/>
    </xf>
    <xf numFmtId="1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3" fontId="0" fillId="0" borderId="9" xfId="0" applyNumberForma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1" fontId="0" fillId="0" borderId="9" xfId="0" applyNumberForma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 hidden="1"/>
    </xf>
    <xf numFmtId="0" fontId="2" fillId="0" borderId="8" xfId="1" applyFill="1" applyBorder="1" applyAlignment="1" applyProtection="1">
      <alignment horizontal="center" vertical="center"/>
      <protection locked="0" hidden="1"/>
    </xf>
    <xf numFmtId="0" fontId="2" fillId="0" borderId="7" xfId="1" applyFill="1" applyBorder="1" applyAlignment="1" applyProtection="1">
      <alignment horizontal="center" vertical="center"/>
      <protection locked="0" hidden="1"/>
    </xf>
    <xf numFmtId="49" fontId="4" fillId="0" borderId="5" xfId="0" applyNumberFormat="1" applyFont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wrapText="1"/>
    </xf>
    <xf numFmtId="0" fontId="0" fillId="0" borderId="9" xfId="0" applyBorder="1" applyAlignment="1" applyProtection="1"/>
    <xf numFmtId="0" fontId="1" fillId="0" borderId="9" xfId="0" applyFont="1" applyBorder="1" applyAlignment="1" applyProtection="1">
      <alignment vertical="top"/>
    </xf>
    <xf numFmtId="0" fontId="1" fillId="0" borderId="9" xfId="0" applyFont="1" applyBorder="1" applyAlignment="1" applyProtection="1">
      <alignment wrapText="1"/>
    </xf>
    <xf numFmtId="0" fontId="0" fillId="2" borderId="0" xfId="0" applyFill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center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s-southernareamanager@ths.tas.gov.au" TargetMode="External"/><Relationship Id="rId2" Type="http://schemas.openxmlformats.org/officeDocument/2006/relationships/hyperlink" Target="mailto:alcohol.north@ths.tas.gov.au" TargetMode="External"/><Relationship Id="rId1" Type="http://schemas.openxmlformats.org/officeDocument/2006/relationships/hyperlink" Target="mailto:adsnw@ths.tas.gov.a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s-southernareamanager@ths.tas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E0AD-8702-4A7D-8390-FD1B72603800}">
  <dimension ref="A1:E56"/>
  <sheetViews>
    <sheetView tabSelected="1" zoomScaleNormal="100" workbookViewId="0">
      <selection activeCell="A47" sqref="A47"/>
    </sheetView>
  </sheetViews>
  <sheetFormatPr defaultColWidth="8.85546875" defaultRowHeight="15" x14ac:dyDescent="0.25"/>
  <cols>
    <col min="1" max="1" width="29.28515625" style="43" customWidth="1"/>
    <col min="2" max="2" width="31.5703125" style="43" bestFit="1" customWidth="1"/>
    <col min="3" max="3" width="9.7109375" style="43" bestFit="1" customWidth="1"/>
    <col min="4" max="4" width="11.85546875" style="43" bestFit="1" customWidth="1"/>
    <col min="5" max="16384" width="8.85546875" style="43"/>
  </cols>
  <sheetData>
    <row r="1" spans="1:5" ht="18.75" x14ac:dyDescent="0.3">
      <c r="A1" s="14" t="s">
        <v>28</v>
      </c>
      <c r="B1" s="1"/>
      <c r="C1" s="1"/>
      <c r="D1" s="1"/>
      <c r="E1" s="1"/>
    </row>
    <row r="2" spans="1:5" ht="19.5" thickBot="1" x14ac:dyDescent="0.35">
      <c r="A2" s="14"/>
      <c r="B2" s="1"/>
      <c r="C2" s="1"/>
      <c r="D2" s="1"/>
      <c r="E2" s="1"/>
    </row>
    <row r="3" spans="1:5" x14ac:dyDescent="0.25">
      <c r="A3" s="3" t="s">
        <v>0</v>
      </c>
      <c r="B3" s="53"/>
      <c r="C3" s="53"/>
      <c r="D3" s="53"/>
      <c r="E3" s="54"/>
    </row>
    <row r="4" spans="1:5" x14ac:dyDescent="0.25">
      <c r="A4" s="5" t="s">
        <v>1</v>
      </c>
      <c r="B4" s="52"/>
      <c r="C4" s="52"/>
      <c r="D4" s="52"/>
      <c r="E4" s="52"/>
    </row>
    <row r="5" spans="1:5" x14ac:dyDescent="0.25">
      <c r="A5" s="5" t="s">
        <v>2</v>
      </c>
      <c r="B5" s="52"/>
      <c r="C5" s="52"/>
      <c r="D5" s="52"/>
      <c r="E5" s="52"/>
    </row>
    <row r="6" spans="1:5" x14ac:dyDescent="0.25">
      <c r="A6" s="5" t="s">
        <v>3</v>
      </c>
      <c r="B6" s="52"/>
      <c r="C6" s="52"/>
      <c r="D6" s="52"/>
      <c r="E6" s="52"/>
    </row>
    <row r="7" spans="1:5" x14ac:dyDescent="0.25">
      <c r="A7" s="5" t="s">
        <v>4</v>
      </c>
      <c r="B7" s="52"/>
      <c r="C7" s="52"/>
      <c r="D7" s="52"/>
      <c r="E7" s="52"/>
    </row>
    <row r="8" spans="1:5" x14ac:dyDescent="0.25">
      <c r="A8" s="5" t="s">
        <v>5</v>
      </c>
      <c r="B8" s="52"/>
      <c r="C8" s="52"/>
      <c r="D8" s="52"/>
      <c r="E8" s="52"/>
    </row>
    <row r="9" spans="1:5" x14ac:dyDescent="0.25">
      <c r="A9" s="5" t="s">
        <v>6</v>
      </c>
      <c r="B9" s="52"/>
      <c r="C9" s="52"/>
      <c r="D9" s="52"/>
      <c r="E9" s="52"/>
    </row>
    <row r="10" spans="1:5" x14ac:dyDescent="0.25">
      <c r="A10" s="5" t="s">
        <v>7</v>
      </c>
      <c r="B10" s="57"/>
      <c r="C10" s="57"/>
      <c r="D10" s="57"/>
      <c r="E10" s="57"/>
    </row>
    <row r="11" spans="1:5" x14ac:dyDescent="0.25">
      <c r="A11" s="5" t="s">
        <v>8</v>
      </c>
      <c r="B11" s="52"/>
      <c r="C11" s="52"/>
      <c r="D11" s="52"/>
      <c r="E11" s="52"/>
    </row>
    <row r="12" spans="1:5" ht="15.75" thickBot="1" x14ac:dyDescent="0.3">
      <c r="A12" s="7" t="s">
        <v>14</v>
      </c>
      <c r="B12" s="55"/>
      <c r="C12" s="55"/>
      <c r="D12" s="55"/>
      <c r="E12" s="56"/>
    </row>
    <row r="13" spans="1:5" ht="19.5" thickBot="1" x14ac:dyDescent="0.35">
      <c r="A13" s="14"/>
      <c r="B13" s="1"/>
      <c r="C13" s="1"/>
      <c r="D13" s="1"/>
      <c r="E13" s="1"/>
    </row>
    <row r="14" spans="1:5" x14ac:dyDescent="0.25">
      <c r="A14" s="3" t="s">
        <v>15</v>
      </c>
      <c r="B14" s="4"/>
      <c r="C14" s="1"/>
      <c r="D14" s="1"/>
      <c r="E14" s="1"/>
    </row>
    <row r="15" spans="1:5" x14ac:dyDescent="0.25">
      <c r="A15" s="5" t="s">
        <v>16</v>
      </c>
      <c r="B15" s="6" t="e">
        <f>VLOOKUP(B14,'Tables Locked'!$L$3:$N$16,2,FALSE)</f>
        <v>#N/A</v>
      </c>
      <c r="C15" s="1"/>
      <c r="D15" s="1"/>
      <c r="E15" s="1"/>
    </row>
    <row r="16" spans="1:5" ht="15.75" thickBot="1" x14ac:dyDescent="0.3">
      <c r="A16" s="7" t="s">
        <v>17</v>
      </c>
      <c r="B16" s="46" t="e">
        <f>VLOOKUP(B14,'Tables Locked'!$L$4:$N$17,3,FALSE)</f>
        <v>#N/A</v>
      </c>
      <c r="C16" s="1"/>
      <c r="D16" s="1"/>
      <c r="E16" s="1"/>
    </row>
    <row r="17" spans="1:5" ht="12.6" customHeight="1" x14ac:dyDescent="0.3">
      <c r="A17" s="14"/>
      <c r="B17" s="1"/>
      <c r="C17" s="1"/>
      <c r="D17" s="1"/>
      <c r="E17" s="1"/>
    </row>
    <row r="18" spans="1:5" x14ac:dyDescent="0.25">
      <c r="A18" s="47" t="s">
        <v>29</v>
      </c>
      <c r="B18" s="15"/>
      <c r="C18" s="1"/>
      <c r="D18" s="1"/>
      <c r="E18" s="1"/>
    </row>
    <row r="19" spans="1:5" x14ac:dyDescent="0.25">
      <c r="A19" s="48" t="s">
        <v>30</v>
      </c>
      <c r="B19" s="1"/>
      <c r="C19" s="1"/>
      <c r="D19" s="1"/>
      <c r="E19" s="1"/>
    </row>
    <row r="20" spans="1:5" ht="5.45" customHeight="1" x14ac:dyDescent="0.25">
      <c r="A20" s="1"/>
      <c r="B20" s="1"/>
      <c r="C20" s="1"/>
      <c r="D20" s="1"/>
      <c r="E20" s="1"/>
    </row>
    <row r="21" spans="1:5" x14ac:dyDescent="0.25">
      <c r="A21" s="1" t="s">
        <v>31</v>
      </c>
      <c r="B21" s="1" t="s">
        <v>32</v>
      </c>
      <c r="C21" s="1"/>
      <c r="D21" s="1"/>
      <c r="E21" s="1"/>
    </row>
    <row r="22" spans="1:5" x14ac:dyDescent="0.25">
      <c r="A22" s="1"/>
      <c r="B22" s="1" t="s">
        <v>33</v>
      </c>
      <c r="C22" s="1"/>
      <c r="D22" s="1"/>
      <c r="E22" s="1"/>
    </row>
    <row r="23" spans="1:5" x14ac:dyDescent="0.25">
      <c r="A23" s="1"/>
      <c r="B23" s="1" t="s">
        <v>34</v>
      </c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 t="s">
        <v>35</v>
      </c>
      <c r="B25" s="1" t="s">
        <v>36</v>
      </c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60" t="s">
        <v>37</v>
      </c>
      <c r="B28" s="59"/>
      <c r="C28" s="19" t="s">
        <v>43</v>
      </c>
      <c r="D28" s="19" t="s">
        <v>44</v>
      </c>
      <c r="E28" s="19" t="s">
        <v>45</v>
      </c>
    </row>
    <row r="29" spans="1:5" x14ac:dyDescent="0.25">
      <c r="A29" s="58" t="s">
        <v>38</v>
      </c>
      <c r="B29" s="59"/>
      <c r="C29" s="20"/>
      <c r="D29" s="21"/>
      <c r="E29" s="21">
        <f>'Tables Locked'!D5</f>
        <v>30.26</v>
      </c>
    </row>
    <row r="30" spans="1:5" x14ac:dyDescent="0.25">
      <c r="A30" s="61" t="s">
        <v>39</v>
      </c>
      <c r="B30" s="59"/>
      <c r="C30" s="20"/>
      <c r="D30" s="21"/>
      <c r="E30" s="21"/>
    </row>
    <row r="31" spans="1:5" x14ac:dyDescent="0.25">
      <c r="A31" s="58" t="s">
        <v>40</v>
      </c>
      <c r="B31" s="59"/>
      <c r="C31" s="49">
        <v>0</v>
      </c>
      <c r="D31" s="21">
        <f>IF($C$42&gt;20,'Tables Locked'!F7,'Tables Locked'!D7)</f>
        <v>35.929999999999978</v>
      </c>
      <c r="E31" s="21">
        <f>D31*C31</f>
        <v>0</v>
      </c>
    </row>
    <row r="32" spans="1:5" x14ac:dyDescent="0.25">
      <c r="A32" s="58" t="s">
        <v>9</v>
      </c>
      <c r="B32" s="59"/>
      <c r="C32" s="49">
        <v>0</v>
      </c>
      <c r="D32" s="21">
        <f>IF($C$42&gt;20,'Tables Locked'!F8,'Tables Locked'!D8)</f>
        <v>94.57</v>
      </c>
      <c r="E32" s="21">
        <f>D32*C32</f>
        <v>0</v>
      </c>
    </row>
    <row r="33" spans="1:5" x14ac:dyDescent="0.25">
      <c r="A33" s="58" t="s">
        <v>10</v>
      </c>
      <c r="B33" s="59"/>
      <c r="C33" s="49">
        <v>0</v>
      </c>
      <c r="D33" s="21">
        <f>IF($C$42&gt;20,'Tables Locked'!F9,'Tables Locked'!D9)</f>
        <v>77.822800000000001</v>
      </c>
      <c r="E33" s="21">
        <f>D33*C33</f>
        <v>0</v>
      </c>
    </row>
    <row r="34" spans="1:5" x14ac:dyDescent="0.25">
      <c r="A34" s="58" t="s">
        <v>41</v>
      </c>
      <c r="B34" s="59"/>
      <c r="C34" s="49">
        <v>0</v>
      </c>
      <c r="D34" s="21">
        <f>IF($C$42&gt;20,'Tables Locked'!F10,'Tables Locked'!D10)</f>
        <v>94.59</v>
      </c>
      <c r="E34" s="21">
        <f>D34*C34</f>
        <v>0</v>
      </c>
    </row>
    <row r="35" spans="1:5" x14ac:dyDescent="0.25">
      <c r="A35" s="58" t="s">
        <v>11</v>
      </c>
      <c r="B35" s="59"/>
      <c r="C35" s="49">
        <v>0</v>
      </c>
      <c r="D35" s="21">
        <f>IF($C$42&gt;20,'Tables Locked'!F11,'Tables Locked'!D11)</f>
        <v>79.300400000000025</v>
      </c>
      <c r="E35" s="21">
        <f t="shared" ref="E35:E40" si="0">C35*D35</f>
        <v>0</v>
      </c>
    </row>
    <row r="36" spans="1:5" x14ac:dyDescent="0.25">
      <c r="A36" s="58" t="s">
        <v>12</v>
      </c>
      <c r="B36" s="59"/>
      <c r="C36" s="49">
        <v>0</v>
      </c>
      <c r="D36" s="21">
        <f>IF($C$42&gt;20,'Tables Locked'!F12,'Tables Locked'!D12)</f>
        <v>64.33159999999998</v>
      </c>
      <c r="E36" s="21">
        <f t="shared" si="0"/>
        <v>0</v>
      </c>
    </row>
    <row r="37" spans="1:5" x14ac:dyDescent="0.25">
      <c r="A37" s="58" t="s">
        <v>13</v>
      </c>
      <c r="B37" s="59"/>
      <c r="C37" s="50">
        <v>0</v>
      </c>
      <c r="D37" s="21">
        <f>IF($C$42&gt;20,'Tables Locked'!F13,'Tables Locked'!D13)</f>
        <v>322.70159999999998</v>
      </c>
      <c r="E37" s="21">
        <f t="shared" si="0"/>
        <v>0</v>
      </c>
    </row>
    <row r="38" spans="1:5" x14ac:dyDescent="0.25">
      <c r="A38" s="58" t="s">
        <v>42</v>
      </c>
      <c r="B38" s="59"/>
      <c r="C38" s="50">
        <v>0</v>
      </c>
      <c r="D38" s="21">
        <f>IF($C$42&gt;20,'Tables Locked'!F14,'Tables Locked'!D14)</f>
        <v>59.151600000000002</v>
      </c>
      <c r="E38" s="21">
        <f t="shared" si="0"/>
        <v>0</v>
      </c>
    </row>
    <row r="39" spans="1:5" x14ac:dyDescent="0.25">
      <c r="A39" s="65" t="s">
        <v>66</v>
      </c>
      <c r="B39" s="65"/>
      <c r="C39" s="51">
        <v>0</v>
      </c>
      <c r="D39" s="44">
        <v>0</v>
      </c>
      <c r="E39" s="21">
        <f t="shared" si="0"/>
        <v>0</v>
      </c>
    </row>
    <row r="40" spans="1:5" x14ac:dyDescent="0.25">
      <c r="A40" s="65" t="s">
        <v>67</v>
      </c>
      <c r="B40" s="65"/>
      <c r="C40" s="51">
        <v>0</v>
      </c>
      <c r="D40" s="44">
        <v>0</v>
      </c>
      <c r="E40" s="21">
        <f t="shared" si="0"/>
        <v>0</v>
      </c>
    </row>
    <row r="41" spans="1:5" x14ac:dyDescent="0.25">
      <c r="A41" s="62"/>
      <c r="B41" s="62"/>
      <c r="C41" s="22"/>
      <c r="D41" s="23"/>
      <c r="E41" s="23"/>
    </row>
    <row r="42" spans="1:5" x14ac:dyDescent="0.25">
      <c r="A42" s="63" t="s">
        <v>46</v>
      </c>
      <c r="B42" s="63"/>
      <c r="C42" s="45">
        <f>SUM(C31:C38)</f>
        <v>0</v>
      </c>
      <c r="D42" s="25" t="s">
        <v>45</v>
      </c>
      <c r="E42" s="26">
        <f>SUM(E29:E40)</f>
        <v>30.26</v>
      </c>
    </row>
    <row r="43" spans="1:5" x14ac:dyDescent="0.25">
      <c r="A43" s="64"/>
      <c r="B43" s="64"/>
      <c r="C43" s="24"/>
      <c r="D43" s="25" t="s">
        <v>47</v>
      </c>
      <c r="E43" s="26">
        <f>SUM(E42:E42)/11</f>
        <v>2.750909090909091</v>
      </c>
    </row>
    <row r="44" spans="1:5" x14ac:dyDescent="0.25">
      <c r="A44" s="1"/>
      <c r="B44" s="1"/>
      <c r="C44" s="1"/>
      <c r="D44" s="1"/>
      <c r="E44" s="1"/>
    </row>
    <row r="45" spans="1:5" x14ac:dyDescent="0.25">
      <c r="A45" s="2"/>
      <c r="B45" s="1"/>
      <c r="C45" s="2"/>
      <c r="D45" s="27" t="s">
        <v>45</v>
      </c>
      <c r="E45" s="28">
        <f>E42</f>
        <v>30.26</v>
      </c>
    </row>
    <row r="47" spans="1:5" x14ac:dyDescent="0.25">
      <c r="A47" s="43" t="s">
        <v>65</v>
      </c>
    </row>
    <row r="49" spans="1:2" x14ac:dyDescent="0.25">
      <c r="A49" s="8" t="s">
        <v>18</v>
      </c>
      <c r="B49" s="9" t="s">
        <v>19</v>
      </c>
    </row>
    <row r="50" spans="1:2" x14ac:dyDescent="0.25">
      <c r="A50" s="10" t="s">
        <v>20</v>
      </c>
      <c r="B50" s="9" t="s">
        <v>21</v>
      </c>
    </row>
    <row r="51" spans="1:2" x14ac:dyDescent="0.25">
      <c r="A51" s="11" t="s">
        <v>22</v>
      </c>
      <c r="B51" s="12" t="s">
        <v>23</v>
      </c>
    </row>
    <row r="53" spans="1:2" ht="15.75" thickBot="1" x14ac:dyDescent="0.3">
      <c r="A53" s="13" t="s">
        <v>24</v>
      </c>
      <c r="B53" s="13"/>
    </row>
    <row r="54" spans="1:2" x14ac:dyDescent="0.25">
      <c r="A54" s="5" t="s">
        <v>25</v>
      </c>
      <c r="B54" s="40" t="s">
        <v>62</v>
      </c>
    </row>
    <row r="55" spans="1:2" x14ac:dyDescent="0.25">
      <c r="A55" s="5" t="s">
        <v>26</v>
      </c>
      <c r="B55" s="41" t="s">
        <v>27</v>
      </c>
    </row>
    <row r="56" spans="1:2" ht="15.75" thickBot="1" x14ac:dyDescent="0.3">
      <c r="A56" s="7" t="s">
        <v>14</v>
      </c>
      <c r="B56" s="42" t="s">
        <v>22</v>
      </c>
    </row>
  </sheetData>
  <sheetProtection algorithmName="SHA-512" hashValue="PkbX56O6M+0Y8ALzJQIrvFx683VkhJcEVlkgik5LUiwMROXwupmyLQTXEs26W+QHllU2CLx6dU71NXntbFyvMQ==" saltValue="JUaQ8uIa80Km/7SHidwnSw==" spinCount="100000" sheet="1" objects="1" scenarios="1"/>
  <mergeCells count="26">
    <mergeCell ref="A41:B41"/>
    <mergeCell ref="A42:B42"/>
    <mergeCell ref="A43:B43"/>
    <mergeCell ref="A39:B39"/>
    <mergeCell ref="A40:B40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33:B33"/>
    <mergeCell ref="A34:B34"/>
    <mergeCell ref="B12:E12"/>
    <mergeCell ref="B11:E11"/>
    <mergeCell ref="B10:E10"/>
    <mergeCell ref="B9:E9"/>
    <mergeCell ref="B8:E8"/>
    <mergeCell ref="B7:E7"/>
    <mergeCell ref="B6:E6"/>
    <mergeCell ref="B5:E5"/>
    <mergeCell ref="B4:E4"/>
    <mergeCell ref="B3:E3"/>
  </mergeCells>
  <hyperlinks>
    <hyperlink ref="A49" r:id="rId1" xr:uid="{970189CF-0B19-4C37-A7B2-6510524C216B}"/>
    <hyperlink ref="A50" r:id="rId2" xr:uid="{F06CD403-A68D-40D5-8CDD-A4B5057070C8}"/>
    <hyperlink ref="A51" r:id="rId3" xr:uid="{9B01A9FB-4281-4537-94CC-177558FCDAE6}"/>
    <hyperlink ref="B56" r:id="rId4" xr:uid="{18787A06-0A69-400B-8AFA-3C86C310FFF9}"/>
  </hyperlinks>
  <pageMargins left="0.7" right="0.7" top="0.75" bottom="0.75" header="0.3" footer="0.3"/>
  <pageSetup paperSize="9" scale="82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24D37-9D8C-4174-9DED-8596B576E25E}">
          <x14:formula1>
            <xm:f>'Tables Locked'!$L$4:$L$16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08B9-6609-460B-A02C-956BEE5B2E95}">
  <dimension ref="A1:P16"/>
  <sheetViews>
    <sheetView workbookViewId="0">
      <selection activeCell="M4" sqref="M4"/>
    </sheetView>
  </sheetViews>
  <sheetFormatPr defaultRowHeight="15" x14ac:dyDescent="0.25"/>
  <cols>
    <col min="1" max="1" width="59.5703125" bestFit="1" customWidth="1"/>
    <col min="12" max="12" width="16.28515625" bestFit="1" customWidth="1"/>
    <col min="13" max="14" width="10.5703125" bestFit="1" customWidth="1"/>
  </cols>
  <sheetData>
    <row r="1" spans="1:16" x14ac:dyDescent="0.25">
      <c r="A1" s="34" t="s">
        <v>54</v>
      </c>
    </row>
    <row r="2" spans="1:16" x14ac:dyDescent="0.25">
      <c r="A2" s="34" t="s">
        <v>55</v>
      </c>
    </row>
    <row r="3" spans="1:16" ht="30" x14ac:dyDescent="0.25">
      <c r="A3" s="33" t="s">
        <v>56</v>
      </c>
      <c r="H3" s="35" t="s">
        <v>57</v>
      </c>
      <c r="I3" s="35" t="s">
        <v>58</v>
      </c>
      <c r="L3" s="36" t="s">
        <v>59</v>
      </c>
      <c r="M3" s="37" t="s">
        <v>60</v>
      </c>
      <c r="N3" s="37" t="s">
        <v>61</v>
      </c>
      <c r="P3" s="35" t="s">
        <v>63</v>
      </c>
    </row>
    <row r="4" spans="1:16" ht="60" x14ac:dyDescent="0.25">
      <c r="A4" s="16" t="s">
        <v>37</v>
      </c>
      <c r="B4" s="29" t="s">
        <v>48</v>
      </c>
      <c r="C4" s="29" t="s">
        <v>49</v>
      </c>
      <c r="D4" s="30" t="s">
        <v>50</v>
      </c>
      <c r="E4" s="30" t="s">
        <v>51</v>
      </c>
      <c r="F4" s="30" t="s">
        <v>53</v>
      </c>
      <c r="L4" s="36">
        <v>1</v>
      </c>
      <c r="M4" s="38">
        <v>45108</v>
      </c>
      <c r="N4" s="38">
        <f>M4+28</f>
        <v>45136</v>
      </c>
      <c r="P4" s="39" t="s">
        <v>64</v>
      </c>
    </row>
    <row r="5" spans="1:16" x14ac:dyDescent="0.25">
      <c r="A5" s="17" t="s">
        <v>38</v>
      </c>
      <c r="B5" s="31">
        <v>27.51</v>
      </c>
      <c r="C5" s="31">
        <v>2.75</v>
      </c>
      <c r="D5" s="31">
        <v>30.26</v>
      </c>
      <c r="E5" s="31" t="s">
        <v>52</v>
      </c>
      <c r="F5" s="31"/>
      <c r="L5" s="36">
        <v>2</v>
      </c>
      <c r="M5" s="38">
        <f>M4+28</f>
        <v>45136</v>
      </c>
      <c r="N5" s="38">
        <f>N4+28</f>
        <v>45164</v>
      </c>
      <c r="P5" s="39"/>
    </row>
    <row r="6" spans="1:16" x14ac:dyDescent="0.25">
      <c r="A6" s="18" t="s">
        <v>39</v>
      </c>
      <c r="B6" s="17"/>
      <c r="C6" s="17"/>
      <c r="D6" s="17"/>
      <c r="E6" s="17"/>
      <c r="F6" s="17"/>
      <c r="L6" s="36">
        <v>3</v>
      </c>
      <c r="M6" s="38">
        <f>M5+28</f>
        <v>45164</v>
      </c>
      <c r="N6" s="38">
        <f t="shared" ref="N6:N16" si="0">N5+28</f>
        <v>45192</v>
      </c>
      <c r="P6" s="39"/>
    </row>
    <row r="7" spans="1:16" x14ac:dyDescent="0.25">
      <c r="A7" s="17" t="s">
        <v>40</v>
      </c>
      <c r="B7" s="17">
        <v>32.659999999999997</v>
      </c>
      <c r="C7" s="17">
        <v>3.27</v>
      </c>
      <c r="D7" s="32">
        <v>35.929999999999978</v>
      </c>
      <c r="E7" s="17">
        <f>ROUND((D7*0.1),2)</f>
        <v>3.59</v>
      </c>
      <c r="F7" s="32">
        <f>SUM(D7:E7)</f>
        <v>39.519999999999982</v>
      </c>
      <c r="L7" s="36">
        <v>4</v>
      </c>
      <c r="M7" s="38">
        <f t="shared" ref="M7:M16" si="1">M6+28</f>
        <v>45192</v>
      </c>
      <c r="N7" s="38">
        <f t="shared" si="0"/>
        <v>45220</v>
      </c>
      <c r="P7" s="39"/>
    </row>
    <row r="8" spans="1:16" x14ac:dyDescent="0.25">
      <c r="A8" s="17" t="s">
        <v>9</v>
      </c>
      <c r="B8" s="17">
        <v>85.97</v>
      </c>
      <c r="C8" s="17">
        <v>8.6</v>
      </c>
      <c r="D8" s="32">
        <v>94.57</v>
      </c>
      <c r="E8" s="17">
        <f t="shared" ref="E8:E14" si="2">ROUND((D8*0.1),2)</f>
        <v>9.4600000000000009</v>
      </c>
      <c r="F8" s="32">
        <f t="shared" ref="F8:F14" si="3">SUM(D8:E8)</f>
        <v>104.03</v>
      </c>
      <c r="L8" s="36">
        <v>5</v>
      </c>
      <c r="M8" s="38">
        <f t="shared" si="1"/>
        <v>45220</v>
      </c>
      <c r="N8" s="38">
        <f t="shared" si="0"/>
        <v>45248</v>
      </c>
      <c r="P8" s="39"/>
    </row>
    <row r="9" spans="1:16" x14ac:dyDescent="0.25">
      <c r="A9" s="17" t="s">
        <v>10</v>
      </c>
      <c r="B9" s="17">
        <v>70.739999999999995</v>
      </c>
      <c r="C9" s="17">
        <v>7.07</v>
      </c>
      <c r="D9" s="32">
        <v>77.822800000000001</v>
      </c>
      <c r="E9" s="17">
        <f t="shared" si="2"/>
        <v>7.78</v>
      </c>
      <c r="F9" s="32">
        <f t="shared" si="3"/>
        <v>85.602800000000002</v>
      </c>
      <c r="L9" s="36">
        <v>6</v>
      </c>
      <c r="M9" s="38">
        <f t="shared" si="1"/>
        <v>45248</v>
      </c>
      <c r="N9" s="38">
        <f t="shared" si="0"/>
        <v>45276</v>
      </c>
    </row>
    <row r="10" spans="1:16" x14ac:dyDescent="0.25">
      <c r="A10" s="17" t="s">
        <v>41</v>
      </c>
      <c r="B10" s="17">
        <v>85.99</v>
      </c>
      <c r="C10" s="17">
        <v>8.6</v>
      </c>
      <c r="D10" s="32">
        <v>94.59</v>
      </c>
      <c r="E10" s="17">
        <f t="shared" si="2"/>
        <v>9.4600000000000009</v>
      </c>
      <c r="F10" s="32">
        <f t="shared" si="3"/>
        <v>104.05000000000001</v>
      </c>
      <c r="L10" s="36">
        <v>7</v>
      </c>
      <c r="M10" s="38">
        <f t="shared" si="1"/>
        <v>45276</v>
      </c>
      <c r="N10" s="38">
        <f t="shared" si="0"/>
        <v>45304</v>
      </c>
    </row>
    <row r="11" spans="1:16" x14ac:dyDescent="0.25">
      <c r="A11" s="17" t="s">
        <v>11</v>
      </c>
      <c r="B11" s="17">
        <v>72.09</v>
      </c>
      <c r="C11" s="17">
        <v>7.21</v>
      </c>
      <c r="D11" s="32">
        <v>79.300400000000025</v>
      </c>
      <c r="E11" s="17">
        <f t="shared" si="2"/>
        <v>7.93</v>
      </c>
      <c r="F11" s="32">
        <f t="shared" si="3"/>
        <v>87.230400000000031</v>
      </c>
      <c r="L11" s="36">
        <v>8</v>
      </c>
      <c r="M11" s="38">
        <f t="shared" si="1"/>
        <v>45304</v>
      </c>
      <c r="N11" s="38">
        <f t="shared" si="0"/>
        <v>45332</v>
      </c>
    </row>
    <row r="12" spans="1:16" x14ac:dyDescent="0.25">
      <c r="A12" s="17" t="s">
        <v>12</v>
      </c>
      <c r="B12" s="17">
        <v>58.48</v>
      </c>
      <c r="C12" s="17">
        <v>5.85</v>
      </c>
      <c r="D12" s="32">
        <v>64.33159999999998</v>
      </c>
      <c r="E12" s="17">
        <f t="shared" si="2"/>
        <v>6.43</v>
      </c>
      <c r="F12" s="32">
        <f t="shared" si="3"/>
        <v>70.761599999999987</v>
      </c>
      <c r="L12" s="36">
        <v>9</v>
      </c>
      <c r="M12" s="38">
        <f t="shared" si="1"/>
        <v>45332</v>
      </c>
      <c r="N12" s="38">
        <f t="shared" si="0"/>
        <v>45360</v>
      </c>
    </row>
    <row r="13" spans="1:16" x14ac:dyDescent="0.25">
      <c r="A13" s="17" t="s">
        <v>13</v>
      </c>
      <c r="B13" s="17">
        <v>293.37</v>
      </c>
      <c r="C13" s="17">
        <v>29.34</v>
      </c>
      <c r="D13" s="32">
        <v>322.70159999999998</v>
      </c>
      <c r="E13" s="17">
        <f t="shared" si="2"/>
        <v>32.270000000000003</v>
      </c>
      <c r="F13" s="32">
        <f t="shared" si="3"/>
        <v>354.97159999999997</v>
      </c>
      <c r="L13" s="36">
        <v>10</v>
      </c>
      <c r="M13" s="38">
        <f t="shared" si="1"/>
        <v>45360</v>
      </c>
      <c r="N13" s="38">
        <f t="shared" si="0"/>
        <v>45388</v>
      </c>
    </row>
    <row r="14" spans="1:16" x14ac:dyDescent="0.25">
      <c r="A14" s="17" t="s">
        <v>42</v>
      </c>
      <c r="B14" s="17">
        <v>53.77</v>
      </c>
      <c r="C14" s="17">
        <v>5.38</v>
      </c>
      <c r="D14" s="32">
        <v>59.151600000000002</v>
      </c>
      <c r="E14" s="17">
        <f t="shared" si="2"/>
        <v>5.92</v>
      </c>
      <c r="F14" s="32">
        <f t="shared" si="3"/>
        <v>65.071600000000004</v>
      </c>
      <c r="L14" s="36">
        <v>11</v>
      </c>
      <c r="M14" s="38">
        <f t="shared" si="1"/>
        <v>45388</v>
      </c>
      <c r="N14" s="38">
        <f t="shared" si="0"/>
        <v>45416</v>
      </c>
    </row>
    <row r="15" spans="1:16" x14ac:dyDescent="0.25">
      <c r="L15" s="36">
        <v>12</v>
      </c>
      <c r="M15" s="38">
        <f t="shared" si="1"/>
        <v>45416</v>
      </c>
      <c r="N15" s="38">
        <f t="shared" si="0"/>
        <v>45444</v>
      </c>
    </row>
    <row r="16" spans="1:16" x14ac:dyDescent="0.25">
      <c r="L16" s="36">
        <v>13</v>
      </c>
      <c r="M16" s="38">
        <f t="shared" si="1"/>
        <v>45444</v>
      </c>
      <c r="N16" s="38">
        <f t="shared" si="0"/>
        <v>45472</v>
      </c>
    </row>
  </sheetData>
  <sheetProtection algorithmName="SHA-512" hashValue="srBD+vnhWE1E6XAY5SwQJligMM/9jPMrkK325LS9DK9gBJca6d/nnY2D/dJk+PW1b4suozHkh7TOQzVhMxU+pw==" saltValue="pMBJpirJN+2+O3nBbPrj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</vt:lpstr>
      <vt:lpstr>Tables Locked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Kosta, Denis</dc:creator>
  <cp:lastModifiedBy>nmanning</cp:lastModifiedBy>
  <dcterms:created xsi:type="dcterms:W3CDTF">2023-08-02T04:47:00Z</dcterms:created>
  <dcterms:modified xsi:type="dcterms:W3CDTF">2023-09-07T05:59:48Z</dcterms:modified>
</cp:coreProperties>
</file>